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сводная'!$A$1:$J$42</definedName>
  </definedNames>
  <calcPr calcId="125725"/>
</workbook>
</file>

<file path=xl/calcChain.xml><?xml version="1.0" encoding="utf-8"?>
<calcChain xmlns="http://schemas.openxmlformats.org/spreadsheetml/2006/main">
  <c r="N26" i="19"/>
  <c r="N9"/>
  <c r="N10"/>
  <c r="N11"/>
  <c r="N12"/>
  <c r="N13"/>
  <c r="N14"/>
  <c r="N15"/>
  <c r="N16"/>
  <c r="N17"/>
  <c r="N18"/>
  <c r="N19"/>
  <c r="N20"/>
  <c r="N21"/>
  <c r="N22"/>
  <c r="N23"/>
  <c r="N24"/>
  <c r="N25"/>
  <c r="N8"/>
  <c r="D31"/>
  <c r="N31" s="1"/>
  <c r="D30"/>
  <c r="N30" s="1"/>
  <c r="N29"/>
  <c r="K36"/>
  <c r="L36"/>
  <c r="M36"/>
  <c r="K33"/>
  <c r="L33"/>
  <c r="M33"/>
  <c r="K32"/>
  <c r="L32"/>
  <c r="M32"/>
  <c r="K26"/>
  <c r="L26"/>
  <c r="M26"/>
  <c r="H20"/>
  <c r="I20"/>
  <c r="J20" s="1"/>
  <c r="H21"/>
  <c r="I21" s="1"/>
  <c r="J21" s="1"/>
  <c r="H22"/>
  <c r="I22"/>
  <c r="J22" s="1"/>
  <c r="L21"/>
  <c r="M21" s="1"/>
  <c r="L22"/>
  <c r="M22" s="1"/>
  <c r="L20"/>
  <c r="H35"/>
  <c r="I35" s="1"/>
  <c r="J35" s="1"/>
  <c r="I29"/>
  <c r="J29" s="1"/>
  <c r="H31"/>
  <c r="I31" s="1"/>
  <c r="J31" s="1"/>
  <c r="A31"/>
  <c r="H30"/>
  <c r="I30" s="1"/>
  <c r="J30" s="1"/>
  <c r="K21"/>
  <c r="H8"/>
  <c r="I8" s="1"/>
  <c r="H9"/>
  <c r="I9" s="1"/>
  <c r="J9" s="1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3"/>
  <c r="I23"/>
  <c r="J23" s="1"/>
  <c r="H24"/>
  <c r="I24" s="1"/>
  <c r="J24" s="1"/>
  <c r="H25"/>
  <c r="I25"/>
  <c r="J25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H26"/>
  <c r="N32" l="1"/>
  <c r="N33" s="1"/>
  <c r="N36" s="1"/>
  <c r="I26"/>
  <c r="J8"/>
  <c r="J26" s="1"/>
  <c r="J32"/>
  <c r="I32"/>
  <c r="J33" l="1"/>
  <c r="J36" s="1"/>
  <c r="I33"/>
  <c r="G33" s="1"/>
  <c r="G36" s="1"/>
</calcChain>
</file>

<file path=xl/sharedStrings.xml><?xml version="1.0" encoding="utf-8"?>
<sst xmlns="http://schemas.openxmlformats.org/spreadsheetml/2006/main" count="106" uniqueCount="69">
  <si>
    <t>1 раз в год</t>
  </si>
  <si>
    <t>4 раза в год</t>
  </si>
  <si>
    <t>Техническое обслуживание внутридомового газового оборудования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</si>
  <si>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</si>
  <si>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</si>
  <si>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</si>
  <si>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</si>
  <si>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</si>
  <si>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</si>
  <si>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</si>
  <si>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</si>
  <si>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</si>
  <si>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</si>
  <si>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</si>
  <si>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</si>
  <si>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</si>
  <si>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</si>
  <si>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</si>
  <si>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</si>
  <si>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</si>
  <si>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</si>
  <si>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</si>
  <si>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</si>
  <si>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</si>
  <si>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</si>
  <si>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</si>
  <si>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</si>
  <si>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</si>
  <si>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</si>
  <si>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</si>
  <si>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</si>
  <si>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</si>
  <si>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</si>
  <si>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</si>
  <si>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</si>
  <si>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</si>
  <si>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Приложение № ___  к договору управления МКД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</si>
  <si>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</si>
  <si>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</si>
  <si>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</si>
  <si>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</si>
  <si>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</si>
  <si>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</si>
  <si>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</si>
  <si>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</si>
  <si>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</si>
  <si>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убрать при печати</t>
  </si>
  <si>
    <t>площадь ОИ</t>
  </si>
  <si>
    <t>г. Рязань ул. Птицеводов д.2</t>
  </si>
  <si>
    <t xml:space="preserve">Уборка лестничных площадок и маршей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</si>
  <si>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</si>
  <si>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</si>
  <si>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</si>
  <si>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</si>
  <si>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</si>
  <si>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данный расчет (плата за содержание) устанавливается на указанный срок, в случае, если собственниками МКД не принимается Приложение №1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</si>
  <si>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Количество</t>
  </si>
  <si>
    <t>Ед.изм.</t>
  </si>
  <si>
    <t>Цена (руб.)</t>
  </si>
  <si>
    <t>Объем</t>
  </si>
  <si>
    <t>Итого</t>
  </si>
  <si>
    <t>КРСОИ</t>
  </si>
  <si>
    <t>3 раза в год-вентканалы в МКД с газовыми приборами, раз в год-в МКД с электроплитами</t>
  </si>
  <si>
    <t xml:space="preserve">Подметание прилегающей территории, содержание и уборка контейнерных площадок </t>
  </si>
  <si>
    <t xml:space="preserve">Тариф с КРСОИ  на 1м2/мес. в руб. </t>
  </si>
  <si>
    <t>Коммунальные ресурсы потребляемые в целях содержания общего имущества в многоквартирном доме (КРСОИ) с 01.12.2022</t>
  </si>
  <si>
    <t>смета</t>
  </si>
  <si>
    <t>ПРОЕКТ</t>
  </si>
  <si>
    <t xml:space="preserve">Расчет платы за услуги (работы)  по содержанию,управлению и текущему ремонту  общего имущества многоквартирного дома на 2024 г. (Перечень и стоимость работ по содержанию, управлению и текущему ремонту общего имущества МКД) 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</si>
</sst>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8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name val="Cambria"/>
      <family val="1"/>
      <charset val="204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justify" wrapText="1"/>
    </xf>
    <xf numFmtId="0" fontId="2" fillId="2" borderId="1" xfId="0" applyFont="1" applyFill="1" applyBorder="1" applyAlignment="1">
      <alignment horizontal="justify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Fill="1"/>
    <xf numFmtId="4" fontId="2" fillId="3" borderId="0" xfId="0" applyNumberFormat="1" applyFont="1" applyFill="1"/>
    <xf numFmtId="0" fontId="2" fillId="3" borderId="0" xfId="0" applyFont="1" applyFill="1"/>
    <xf numFmtId="4" fontId="2" fillId="0" borderId="1" xfId="0" applyNumberFormat="1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4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3" fillId="3" borderId="0" xfId="0" applyFont="1" applyFill="1"/>
    <xf numFmtId="2" fontId="4" fillId="4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right"/>
    </xf>
    <xf numFmtId="0" fontId="3" fillId="4" borderId="4" xfId="0" applyFont="1" applyFill="1" applyBorder="1" applyAlignment="1">
      <alignment horizontal="right"/>
    </xf>
    <xf numFmtId="4" fontId="3" fillId="4" borderId="4" xfId="0" applyNumberFormat="1" applyFont="1" applyFill="1" applyBorder="1" applyAlignment="1">
      <alignment horizontal="right"/>
    </xf>
    <xf numFmtId="4" fontId="3" fillId="4" borderId="2" xfId="0" applyNumberFormat="1" applyFont="1" applyFill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" fontId="2" fillId="0" borderId="2" xfId="0" applyNumberFormat="1" applyFont="1" applyBorder="1"/>
    <xf numFmtId="4" fontId="2" fillId="3" borderId="2" xfId="0" applyNumberFormat="1" applyFont="1" applyFill="1" applyBorder="1"/>
    <xf numFmtId="4" fontId="2" fillId="2" borderId="2" xfId="0" applyNumberFormat="1" applyFont="1" applyFill="1" applyBorder="1"/>
    <xf numFmtId="165" fontId="2" fillId="0" borderId="1" xfId="0" applyNumberFormat="1" applyFont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2" fontId="2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0" fillId="0" borderId="0" xfId="0" applyAlignment="1"/>
    <xf numFmtId="0" fontId="4" fillId="0" borderId="0" xfId="0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/>
    <xf numFmtId="0" fontId="3" fillId="4" borderId="4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4" fillId="4" borderId="6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left"/>
    </xf>
    <xf numFmtId="0" fontId="2" fillId="0" borderId="7" xfId="0" applyFont="1" applyBorder="1" applyAlignment="1">
      <alignment horizontal="left" vertical="top" wrapText="1"/>
    </xf>
    <xf numFmtId="0" fontId="0" fillId="0" borderId="7" xfId="0" applyBorder="1" applyAlignment="1">
      <alignment vertical="top"/>
    </xf>
    <xf numFmtId="0" fontId="2" fillId="0" borderId="0" xfId="0" applyFont="1" applyBorder="1" applyAlignment="1">
      <alignment horizontal="left" vertical="top" wrapText="1"/>
    </xf>
    <xf numFmtId="0" fontId="0" fillId="0" borderId="0" xfId="0" applyAlignment="1">
      <alignment vertical="top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2"/>
  <sheetViews>
    <sheetView tabSelected="1" topLeftCell="A16" zoomScale="70" zoomScaleNormal="70" zoomScaleSheetLayoutView="85" workbookViewId="0">
      <selection sqref="A1:O39"/>
    </sheetView>
  </sheetViews>
  <sheetFormatPr defaultColWidth="8.85546875" defaultRowHeight="15.75"/>
  <cols>
    <col min="1" max="1" width="13.5703125" style="2" customWidth="1"/>
    <col min="2" max="2" width="48" style="2" customWidth="1"/>
    <col min="3" max="3" width="22.5703125" style="2" customWidth="1"/>
    <col min="4" max="4" width="14.7109375" style="2" hidden="1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8.5703125" style="38" hidden="1" customWidth="1"/>
    <col min="9" max="9" width="19.42578125" style="28" hidden="1" customWidth="1"/>
    <col min="10" max="10" width="14" style="64" hidden="1" customWidth="1"/>
    <col min="11" max="11" width="13.28515625" style="28" hidden="1" customWidth="1"/>
    <col min="12" max="12" width="16" style="28" hidden="1" customWidth="1"/>
    <col min="13" max="13" width="14.140625" style="28" hidden="1" customWidth="1"/>
    <col min="14" max="14" width="17.140625" style="2" customWidth="1"/>
    <col min="15" max="16384" width="8.85546875" style="2"/>
  </cols>
  <sheetData>
    <row r="1" spans="1:15">
      <c r="B1" s="2" t="s">
        <v>45</v>
      </c>
      <c r="F1" s="79" t="s">
        <v>67</v>
      </c>
      <c r="G1" s="7"/>
      <c r="H1" s="27" t="s">
        <v>35</v>
      </c>
    </row>
    <row r="2" spans="1:15">
      <c r="E2" s="81" t="s">
        <v>36</v>
      </c>
      <c r="F2" s="82"/>
      <c r="G2" s="82"/>
      <c r="H2" s="82"/>
      <c r="I2" s="82"/>
      <c r="J2" s="82"/>
      <c r="K2" s="82"/>
      <c r="L2" s="82"/>
      <c r="M2" s="82"/>
      <c r="N2" s="82"/>
      <c r="O2" s="82"/>
    </row>
    <row r="3" spans="1:15" ht="15" customHeight="1">
      <c r="A3" s="83" t="s">
        <v>68</v>
      </c>
      <c r="B3" s="83"/>
      <c r="C3" s="83"/>
      <c r="D3" s="83"/>
      <c r="E3" s="83"/>
      <c r="F3" s="83"/>
      <c r="G3" s="83"/>
      <c r="H3" s="83"/>
      <c r="I3" s="83"/>
      <c r="J3" s="82"/>
      <c r="K3" s="82"/>
      <c r="L3" s="82"/>
      <c r="M3" s="82"/>
      <c r="N3" s="82"/>
    </row>
    <row r="4" spans="1:15" s="40" customFormat="1" ht="21" customHeight="1">
      <c r="A4" s="83"/>
      <c r="B4" s="83"/>
      <c r="C4" s="83"/>
      <c r="D4" s="83"/>
      <c r="E4" s="83"/>
      <c r="F4" s="83"/>
      <c r="G4" s="83"/>
      <c r="H4" s="83"/>
      <c r="I4" s="83"/>
      <c r="J4" s="82"/>
      <c r="K4" s="82"/>
      <c r="L4" s="82"/>
      <c r="M4" s="82"/>
      <c r="N4" s="82"/>
    </row>
    <row r="5" spans="1:15" ht="20.25" customHeight="1">
      <c r="A5" s="8"/>
      <c r="B5" s="8" t="s">
        <v>48</v>
      </c>
      <c r="C5" s="8" t="s">
        <v>29</v>
      </c>
      <c r="D5" s="9">
        <v>4685.6000000000004</v>
      </c>
      <c r="E5" s="9">
        <v>4685.6000000000004</v>
      </c>
      <c r="F5" s="10"/>
      <c r="G5" s="10"/>
      <c r="H5" s="29"/>
      <c r="I5" s="30"/>
      <c r="K5" s="30"/>
      <c r="L5" s="30"/>
    </row>
    <row r="6" spans="1:15" ht="20.25" customHeight="1">
      <c r="A6" s="88" t="s">
        <v>34</v>
      </c>
      <c r="B6" s="88"/>
      <c r="C6" s="88"/>
      <c r="D6" s="88"/>
      <c r="E6" s="88"/>
      <c r="F6" s="88"/>
      <c r="G6" s="88"/>
      <c r="H6" s="88"/>
      <c r="I6" s="88"/>
      <c r="K6" s="84" t="s">
        <v>46</v>
      </c>
      <c r="L6" s="84"/>
      <c r="M6" s="84"/>
    </row>
    <row r="7" spans="1:15" ht="53.45" customHeight="1">
      <c r="A7" s="11" t="s">
        <v>23</v>
      </c>
      <c r="B7" s="11" t="s">
        <v>24</v>
      </c>
      <c r="C7" s="11" t="s">
        <v>57</v>
      </c>
      <c r="D7" s="11" t="s">
        <v>58</v>
      </c>
      <c r="E7" s="11" t="s">
        <v>59</v>
      </c>
      <c r="F7" s="12" t="s">
        <v>54</v>
      </c>
      <c r="G7" s="12" t="s">
        <v>56</v>
      </c>
      <c r="H7" s="31" t="s">
        <v>33</v>
      </c>
      <c r="I7" s="24" t="s">
        <v>25</v>
      </c>
      <c r="J7" s="31" t="s">
        <v>42</v>
      </c>
      <c r="K7" s="41" t="s">
        <v>47</v>
      </c>
      <c r="L7" s="41"/>
      <c r="M7" s="73"/>
      <c r="N7" s="31" t="s">
        <v>42</v>
      </c>
    </row>
    <row r="8" spans="1:15" ht="63">
      <c r="A8" s="11">
        <v>1</v>
      </c>
      <c r="B8" s="13" t="s">
        <v>12</v>
      </c>
      <c r="C8" s="11" t="s">
        <v>27</v>
      </c>
      <c r="D8" s="6">
        <v>0.33</v>
      </c>
      <c r="E8" s="6">
        <v>4685.6000000000004</v>
      </c>
      <c r="F8" s="12" t="s">
        <v>28</v>
      </c>
      <c r="G8" s="12">
        <v>12</v>
      </c>
      <c r="H8" s="32">
        <f t="shared" ref="H8:H25" si="0">D8*E8</f>
        <v>1546.2480000000003</v>
      </c>
      <c r="I8" s="24">
        <f t="shared" ref="I8:I25" si="1">H8*G8</f>
        <v>18554.976000000002</v>
      </c>
      <c r="J8" s="66">
        <f>I8/G8/E8</f>
        <v>0.33</v>
      </c>
      <c r="K8" s="41"/>
      <c r="L8" s="41"/>
      <c r="M8" s="73"/>
      <c r="N8" s="76">
        <f>J8*1.04*1.092*1.1213</f>
        <v>0.42023453472</v>
      </c>
    </row>
    <row r="9" spans="1:15" ht="63">
      <c r="A9" s="11">
        <f t="shared" ref="A9:A25" si="2">A8+1</f>
        <v>2</v>
      </c>
      <c r="B9" s="43" t="s">
        <v>50</v>
      </c>
      <c r="C9" s="11" t="s">
        <v>27</v>
      </c>
      <c r="D9" s="6">
        <v>0.08</v>
      </c>
      <c r="E9" s="6">
        <v>4685.6000000000004</v>
      </c>
      <c r="F9" s="12" t="s">
        <v>28</v>
      </c>
      <c r="G9" s="12">
        <v>12</v>
      </c>
      <c r="H9" s="32">
        <f t="shared" si="0"/>
        <v>374.84800000000001</v>
      </c>
      <c r="I9" s="24">
        <f t="shared" si="1"/>
        <v>4498.1760000000004</v>
      </c>
      <c r="J9" s="66">
        <f t="shared" ref="J9:J25" si="3">I9/G9/E9</f>
        <v>0.08</v>
      </c>
      <c r="K9" s="41"/>
      <c r="L9" s="41"/>
      <c r="M9" s="73"/>
      <c r="N9" s="76">
        <f t="shared" ref="N9:N25" si="4">J9*1.04*1.092*1.1213</f>
        <v>0.10187503872000002</v>
      </c>
    </row>
    <row r="10" spans="1:15" ht="63">
      <c r="A10" s="11">
        <f t="shared" si="2"/>
        <v>3</v>
      </c>
      <c r="B10" s="13" t="s">
        <v>13</v>
      </c>
      <c r="C10" s="11" t="s">
        <v>37</v>
      </c>
      <c r="D10" s="6">
        <v>0.16</v>
      </c>
      <c r="E10" s="6">
        <v>4685.6000000000004</v>
      </c>
      <c r="F10" s="12" t="s">
        <v>28</v>
      </c>
      <c r="G10" s="12">
        <v>12</v>
      </c>
      <c r="H10" s="32">
        <f t="shared" si="0"/>
        <v>749.69600000000003</v>
      </c>
      <c r="I10" s="24">
        <f t="shared" si="1"/>
        <v>8996.3520000000008</v>
      </c>
      <c r="J10" s="66">
        <f t="shared" si="3"/>
        <v>0.16</v>
      </c>
      <c r="K10" s="41"/>
      <c r="L10" s="41"/>
      <c r="M10" s="73"/>
      <c r="N10" s="76">
        <f t="shared" si="4"/>
        <v>0.20375007744000004</v>
      </c>
    </row>
    <row r="11" spans="1:15" ht="30" customHeight="1">
      <c r="A11" s="11">
        <f t="shared" si="2"/>
        <v>4</v>
      </c>
      <c r="B11" s="13" t="s">
        <v>14</v>
      </c>
      <c r="C11" s="11" t="s">
        <v>38</v>
      </c>
      <c r="D11" s="6">
        <v>7.0000000000000007E-2</v>
      </c>
      <c r="E11" s="6">
        <v>4685.6000000000004</v>
      </c>
      <c r="F11" s="12" t="s">
        <v>28</v>
      </c>
      <c r="G11" s="12">
        <v>12</v>
      </c>
      <c r="H11" s="32">
        <f t="shared" si="0"/>
        <v>327.99200000000008</v>
      </c>
      <c r="I11" s="24">
        <f t="shared" si="1"/>
        <v>3935.9040000000009</v>
      </c>
      <c r="J11" s="66">
        <f t="shared" si="3"/>
        <v>7.0000000000000007E-2</v>
      </c>
      <c r="K11" s="41"/>
      <c r="L11" s="41"/>
      <c r="M11" s="73"/>
      <c r="N11" s="76">
        <f t="shared" si="4"/>
        <v>8.9140658880000015E-2</v>
      </c>
    </row>
    <row r="12" spans="1:15" ht="78.75">
      <c r="A12" s="11">
        <f t="shared" si="2"/>
        <v>5</v>
      </c>
      <c r="B12" s="13" t="s">
        <v>15</v>
      </c>
      <c r="C12" s="11" t="s">
        <v>39</v>
      </c>
      <c r="D12" s="6">
        <v>0.04</v>
      </c>
      <c r="E12" s="6">
        <v>4685.6000000000004</v>
      </c>
      <c r="F12" s="12" t="s">
        <v>28</v>
      </c>
      <c r="G12" s="12">
        <v>12</v>
      </c>
      <c r="H12" s="32">
        <f t="shared" si="0"/>
        <v>187.42400000000001</v>
      </c>
      <c r="I12" s="24">
        <f t="shared" si="1"/>
        <v>2249.0880000000002</v>
      </c>
      <c r="J12" s="66">
        <f t="shared" si="3"/>
        <v>0.04</v>
      </c>
      <c r="K12" s="41"/>
      <c r="L12" s="41"/>
      <c r="M12" s="73"/>
      <c r="N12" s="76">
        <f t="shared" si="4"/>
        <v>5.093751936000001E-2</v>
      </c>
    </row>
    <row r="13" spans="1:15" ht="63">
      <c r="A13" s="11">
        <f t="shared" si="2"/>
        <v>6</v>
      </c>
      <c r="B13" s="13" t="s">
        <v>16</v>
      </c>
      <c r="C13" s="11" t="s">
        <v>40</v>
      </c>
      <c r="D13" s="6">
        <v>0.2</v>
      </c>
      <c r="E13" s="6">
        <v>4685.6000000000004</v>
      </c>
      <c r="F13" s="12" t="s">
        <v>28</v>
      </c>
      <c r="G13" s="12">
        <v>12</v>
      </c>
      <c r="H13" s="32">
        <f t="shared" si="0"/>
        <v>937.12000000000012</v>
      </c>
      <c r="I13" s="24">
        <f t="shared" si="1"/>
        <v>11245.440000000002</v>
      </c>
      <c r="J13" s="66">
        <f t="shared" si="3"/>
        <v>0.20000000000000004</v>
      </c>
      <c r="K13" s="41"/>
      <c r="L13" s="41"/>
      <c r="M13" s="73"/>
      <c r="N13" s="76">
        <f t="shared" si="4"/>
        <v>0.25468759680000008</v>
      </c>
    </row>
    <row r="14" spans="1:15" ht="63">
      <c r="A14" s="11">
        <f t="shared" si="2"/>
        <v>7</v>
      </c>
      <c r="B14" s="13" t="s">
        <v>51</v>
      </c>
      <c r="C14" s="11" t="s">
        <v>5</v>
      </c>
      <c r="D14" s="6">
        <v>0.18000000000000002</v>
      </c>
      <c r="E14" s="6">
        <v>4685.6000000000004</v>
      </c>
      <c r="F14" s="12" t="s">
        <v>28</v>
      </c>
      <c r="G14" s="12">
        <v>12</v>
      </c>
      <c r="H14" s="32">
        <f t="shared" si="0"/>
        <v>843.40800000000013</v>
      </c>
      <c r="I14" s="24">
        <f t="shared" si="1"/>
        <v>10120.896000000001</v>
      </c>
      <c r="J14" s="66">
        <f t="shared" si="3"/>
        <v>0.18</v>
      </c>
      <c r="K14" s="41"/>
      <c r="L14" s="41"/>
      <c r="M14" s="73"/>
      <c r="N14" s="76">
        <f t="shared" si="4"/>
        <v>0.22921883712000002</v>
      </c>
    </row>
    <row r="15" spans="1:15" ht="63">
      <c r="A15" s="11">
        <f t="shared" si="2"/>
        <v>8</v>
      </c>
      <c r="B15" s="13" t="s">
        <v>17</v>
      </c>
      <c r="C15" s="11" t="s">
        <v>5</v>
      </c>
      <c r="D15" s="6">
        <v>0.19</v>
      </c>
      <c r="E15" s="6">
        <v>4685.6000000000004</v>
      </c>
      <c r="F15" s="12" t="s">
        <v>28</v>
      </c>
      <c r="G15" s="12">
        <v>12</v>
      </c>
      <c r="H15" s="32">
        <f t="shared" si="0"/>
        <v>890.26400000000012</v>
      </c>
      <c r="I15" s="24">
        <f t="shared" si="1"/>
        <v>10683.168000000001</v>
      </c>
      <c r="J15" s="66">
        <f t="shared" si="3"/>
        <v>0.19</v>
      </c>
      <c r="K15" s="41"/>
      <c r="L15" s="41"/>
      <c r="M15" s="73"/>
      <c r="N15" s="76">
        <f t="shared" si="4"/>
        <v>0.24195321695999999</v>
      </c>
    </row>
    <row r="16" spans="1:15" ht="33" customHeight="1">
      <c r="A16" s="11">
        <f t="shared" si="2"/>
        <v>9</v>
      </c>
      <c r="B16" s="13" t="s">
        <v>52</v>
      </c>
      <c r="C16" s="11" t="s">
        <v>27</v>
      </c>
      <c r="D16" s="6">
        <v>0.52</v>
      </c>
      <c r="E16" s="6">
        <v>4685.6000000000004</v>
      </c>
      <c r="F16" s="12" t="s">
        <v>53</v>
      </c>
      <c r="G16" s="12">
        <v>12</v>
      </c>
      <c r="H16" s="32">
        <f t="shared" si="0"/>
        <v>2436.5120000000002</v>
      </c>
      <c r="I16" s="24">
        <f t="shared" si="1"/>
        <v>29238.144</v>
      </c>
      <c r="J16" s="66">
        <f t="shared" si="3"/>
        <v>0.52</v>
      </c>
      <c r="K16" s="41"/>
      <c r="L16" s="41"/>
      <c r="M16" s="73"/>
      <c r="N16" s="76">
        <f t="shared" si="4"/>
        <v>0.6621877516800001</v>
      </c>
    </row>
    <row r="17" spans="1:14" ht="33" customHeight="1">
      <c r="A17" s="11">
        <f t="shared" si="2"/>
        <v>10</v>
      </c>
      <c r="B17" s="13" t="s">
        <v>43</v>
      </c>
      <c r="C17" s="11" t="s">
        <v>44</v>
      </c>
      <c r="D17" s="6">
        <v>0.44</v>
      </c>
      <c r="E17" s="6">
        <v>4685.6000000000004</v>
      </c>
      <c r="F17" s="12" t="s">
        <v>53</v>
      </c>
      <c r="G17" s="12">
        <v>12</v>
      </c>
      <c r="H17" s="32">
        <f t="shared" si="0"/>
        <v>2061.6640000000002</v>
      </c>
      <c r="I17" s="24">
        <f t="shared" si="1"/>
        <v>24739.968000000001</v>
      </c>
      <c r="J17" s="66">
        <f t="shared" si="3"/>
        <v>0.44</v>
      </c>
      <c r="K17" s="41"/>
      <c r="L17" s="41"/>
      <c r="M17" s="73"/>
      <c r="N17" s="76">
        <f t="shared" si="4"/>
        <v>0.56031271296000007</v>
      </c>
    </row>
    <row r="18" spans="1:14" ht="41.25" customHeight="1">
      <c r="A18" s="11">
        <f t="shared" si="2"/>
        <v>11</v>
      </c>
      <c r="B18" s="13" t="s">
        <v>18</v>
      </c>
      <c r="C18" s="11" t="s">
        <v>5</v>
      </c>
      <c r="D18" s="6">
        <v>0.05</v>
      </c>
      <c r="E18" s="6">
        <v>4685.6000000000004</v>
      </c>
      <c r="F18" s="12" t="s">
        <v>1</v>
      </c>
      <c r="G18" s="12">
        <v>12</v>
      </c>
      <c r="H18" s="32">
        <f t="shared" si="0"/>
        <v>234.28000000000003</v>
      </c>
      <c r="I18" s="24">
        <f t="shared" si="1"/>
        <v>2811.3600000000006</v>
      </c>
      <c r="J18" s="66">
        <f t="shared" si="3"/>
        <v>5.000000000000001E-2</v>
      </c>
      <c r="K18" s="41"/>
      <c r="L18" s="41"/>
      <c r="M18" s="73"/>
      <c r="N18" s="76">
        <f t="shared" si="4"/>
        <v>6.3671899200000021E-2</v>
      </c>
    </row>
    <row r="19" spans="1:14" ht="94.5" customHeight="1">
      <c r="A19" s="11">
        <f t="shared" si="2"/>
        <v>12</v>
      </c>
      <c r="B19" s="13" t="s">
        <v>19</v>
      </c>
      <c r="C19" s="11" t="s">
        <v>5</v>
      </c>
      <c r="D19" s="6">
        <v>0.08</v>
      </c>
      <c r="E19" s="6">
        <v>4685.6000000000004</v>
      </c>
      <c r="F19" s="12" t="s">
        <v>62</v>
      </c>
      <c r="G19" s="12">
        <v>12</v>
      </c>
      <c r="H19" s="32">
        <f t="shared" si="0"/>
        <v>374.84800000000001</v>
      </c>
      <c r="I19" s="24">
        <f t="shared" si="1"/>
        <v>4498.1760000000004</v>
      </c>
      <c r="J19" s="66">
        <f t="shared" si="3"/>
        <v>0.08</v>
      </c>
      <c r="K19" s="41"/>
      <c r="L19" s="41"/>
      <c r="M19" s="73"/>
      <c r="N19" s="76">
        <f t="shared" si="4"/>
        <v>0.10187503872000002</v>
      </c>
    </row>
    <row r="20" spans="1:14" ht="31.5">
      <c r="A20" s="11">
        <f t="shared" si="2"/>
        <v>13</v>
      </c>
      <c r="B20" s="13" t="s">
        <v>2</v>
      </c>
      <c r="C20" s="11" t="s">
        <v>41</v>
      </c>
      <c r="D20" s="6">
        <v>0.67</v>
      </c>
      <c r="E20" s="6">
        <v>4685.6000000000004</v>
      </c>
      <c r="F20" s="12" t="s">
        <v>0</v>
      </c>
      <c r="G20" s="12">
        <v>12</v>
      </c>
      <c r="H20" s="32">
        <f t="shared" si="0"/>
        <v>3139.3520000000003</v>
      </c>
      <c r="I20" s="24">
        <f t="shared" si="1"/>
        <v>37672.224000000002</v>
      </c>
      <c r="J20" s="66">
        <f t="shared" si="3"/>
        <v>0.67</v>
      </c>
      <c r="K20" s="41">
        <v>36300</v>
      </c>
      <c r="L20" s="41">
        <f>K20/12/E20</f>
        <v>0.64559501451254908</v>
      </c>
      <c r="M20" s="73"/>
      <c r="N20" s="76">
        <f t="shared" si="4"/>
        <v>0.85320344928000014</v>
      </c>
    </row>
    <row r="21" spans="1:14" ht="31.5">
      <c r="A21" s="11">
        <f t="shared" si="2"/>
        <v>14</v>
      </c>
      <c r="B21" s="13" t="s">
        <v>49</v>
      </c>
      <c r="C21" s="11" t="s">
        <v>4</v>
      </c>
      <c r="D21" s="6">
        <v>1.28</v>
      </c>
      <c r="E21" s="6">
        <v>4685.6000000000004</v>
      </c>
      <c r="F21" s="12" t="s">
        <v>53</v>
      </c>
      <c r="G21" s="12">
        <v>12</v>
      </c>
      <c r="H21" s="32">
        <f t="shared" si="0"/>
        <v>5997.5680000000002</v>
      </c>
      <c r="I21" s="24">
        <f t="shared" si="1"/>
        <v>71970.816000000006</v>
      </c>
      <c r="J21" s="66">
        <f t="shared" si="3"/>
        <v>1.28</v>
      </c>
      <c r="K21" s="41">
        <f>172+256</f>
        <v>428</v>
      </c>
      <c r="L21" s="41">
        <f>(4817.4+205+42.41)*12</f>
        <v>60777.719999999994</v>
      </c>
      <c r="M21" s="73">
        <f>L21*0.06+L21</f>
        <v>64424.383199999997</v>
      </c>
      <c r="N21" s="76">
        <f t="shared" si="4"/>
        <v>1.6300006195200003</v>
      </c>
    </row>
    <row r="22" spans="1:14" ht="47.25">
      <c r="A22" s="11">
        <f t="shared" si="2"/>
        <v>15</v>
      </c>
      <c r="B22" s="13" t="s">
        <v>63</v>
      </c>
      <c r="C22" s="11" t="s">
        <v>3</v>
      </c>
      <c r="D22" s="6">
        <v>3.1</v>
      </c>
      <c r="E22" s="6">
        <v>4685.6000000000004</v>
      </c>
      <c r="F22" s="12" t="s">
        <v>6</v>
      </c>
      <c r="G22" s="12">
        <v>12</v>
      </c>
      <c r="H22" s="32">
        <f t="shared" si="0"/>
        <v>14525.360000000002</v>
      </c>
      <c r="I22" s="24">
        <f t="shared" si="1"/>
        <v>174304.32000000004</v>
      </c>
      <c r="J22" s="66">
        <f t="shared" si="3"/>
        <v>3.1</v>
      </c>
      <c r="K22" s="41">
        <v>925</v>
      </c>
      <c r="L22" s="41">
        <f>(8111.46+205+488.82)*12</f>
        <v>105663.35999999999</v>
      </c>
      <c r="M22" s="73">
        <f>L22*0.06+L22</f>
        <v>112003.16159999999</v>
      </c>
      <c r="N22" s="76">
        <f t="shared" si="4"/>
        <v>3.9476577504000008</v>
      </c>
    </row>
    <row r="23" spans="1:14">
      <c r="A23" s="11">
        <f t="shared" si="2"/>
        <v>16</v>
      </c>
      <c r="B23" s="14" t="s">
        <v>20</v>
      </c>
      <c r="C23" s="5" t="s">
        <v>27</v>
      </c>
      <c r="D23" s="6">
        <v>1.3</v>
      </c>
      <c r="E23" s="6">
        <v>4685.6000000000004</v>
      </c>
      <c r="F23" s="12" t="s">
        <v>53</v>
      </c>
      <c r="G23" s="12">
        <v>12</v>
      </c>
      <c r="H23" s="32">
        <f t="shared" si="0"/>
        <v>6091.2800000000007</v>
      </c>
      <c r="I23" s="24">
        <f t="shared" si="1"/>
        <v>73095.360000000015</v>
      </c>
      <c r="J23" s="66">
        <f t="shared" si="3"/>
        <v>1.3000000000000003</v>
      </c>
      <c r="K23" s="41"/>
      <c r="L23" s="41"/>
      <c r="M23" s="73"/>
      <c r="N23" s="76">
        <f t="shared" si="4"/>
        <v>1.6554693792000004</v>
      </c>
    </row>
    <row r="24" spans="1:14">
      <c r="A24" s="11">
        <f t="shared" si="2"/>
        <v>17</v>
      </c>
      <c r="B24" s="14" t="s">
        <v>21</v>
      </c>
      <c r="C24" s="5" t="s">
        <v>30</v>
      </c>
      <c r="D24" s="6">
        <v>0.13</v>
      </c>
      <c r="E24" s="6">
        <v>4685.6000000000004</v>
      </c>
      <c r="F24" s="12" t="s">
        <v>53</v>
      </c>
      <c r="G24" s="12">
        <v>12</v>
      </c>
      <c r="H24" s="32">
        <f t="shared" si="0"/>
        <v>609.12800000000004</v>
      </c>
      <c r="I24" s="24">
        <f t="shared" si="1"/>
        <v>7309.5360000000001</v>
      </c>
      <c r="J24" s="66">
        <f t="shared" si="3"/>
        <v>0.13</v>
      </c>
      <c r="K24" s="41"/>
      <c r="L24" s="41"/>
      <c r="M24" s="73"/>
      <c r="N24" s="76">
        <f t="shared" si="4"/>
        <v>0.16554693792000003</v>
      </c>
    </row>
    <row r="25" spans="1:14" ht="48.75" customHeight="1">
      <c r="A25" s="11">
        <f t="shared" si="2"/>
        <v>18</v>
      </c>
      <c r="B25" s="25" t="s">
        <v>22</v>
      </c>
      <c r="C25" s="4" t="s">
        <v>27</v>
      </c>
      <c r="D25" s="6">
        <v>1.27</v>
      </c>
      <c r="E25" s="6">
        <v>4685.6000000000004</v>
      </c>
      <c r="F25" s="12" t="s">
        <v>53</v>
      </c>
      <c r="G25" s="12">
        <v>12</v>
      </c>
      <c r="H25" s="32">
        <f t="shared" si="0"/>
        <v>5950.7120000000004</v>
      </c>
      <c r="I25" s="24">
        <f t="shared" si="1"/>
        <v>71408.544000000009</v>
      </c>
      <c r="J25" s="66">
        <f t="shared" si="3"/>
        <v>1.27</v>
      </c>
      <c r="K25" s="41"/>
      <c r="L25" s="41"/>
      <c r="M25" s="73"/>
      <c r="N25" s="76">
        <f t="shared" si="4"/>
        <v>1.6172662396799999</v>
      </c>
    </row>
    <row r="26" spans="1:14" s="44" customFormat="1">
      <c r="A26" s="86" t="s">
        <v>60</v>
      </c>
      <c r="B26" s="89"/>
      <c r="C26" s="86"/>
      <c r="D26" s="86"/>
      <c r="E26" s="86"/>
      <c r="F26" s="86"/>
      <c r="G26" s="55"/>
      <c r="H26" s="56">
        <f>SUM(H8:H25)</f>
        <v>47277.703999999998</v>
      </c>
      <c r="I26" s="56">
        <f>SUM(I8:I25)</f>
        <v>567332.44800000009</v>
      </c>
      <c r="J26" s="60">
        <f>SUM(J8:J25)</f>
        <v>10.090000000000002</v>
      </c>
      <c r="K26" s="60">
        <f t="shared" ref="K26:M26" si="5">SUM(K8:K25)</f>
        <v>37653</v>
      </c>
      <c r="L26" s="60">
        <f t="shared" si="5"/>
        <v>166441.72559501449</v>
      </c>
      <c r="M26" s="60">
        <f t="shared" si="5"/>
        <v>176427.54479999997</v>
      </c>
      <c r="N26" s="60">
        <f>SUM(N8:N25)-0.01</f>
        <v>12.838989258560002</v>
      </c>
    </row>
    <row r="27" spans="1:14" s="40" customFormat="1">
      <c r="A27" s="90" t="s">
        <v>7</v>
      </c>
      <c r="B27" s="90"/>
      <c r="C27" s="90"/>
      <c r="D27" s="90"/>
      <c r="E27" s="90"/>
      <c r="F27" s="90"/>
      <c r="G27" s="90"/>
      <c r="H27" s="90"/>
      <c r="I27" s="90"/>
      <c r="J27" s="65"/>
      <c r="K27" s="39"/>
      <c r="L27" s="39"/>
      <c r="M27" s="39"/>
      <c r="N27" s="77"/>
    </row>
    <row r="28" spans="1:14" s="40" customFormat="1" ht="56.25" customHeight="1">
      <c r="A28" s="45" t="s">
        <v>23</v>
      </c>
      <c r="B28" s="45" t="s">
        <v>24</v>
      </c>
      <c r="C28" s="45" t="s">
        <v>57</v>
      </c>
      <c r="D28" s="45" t="s">
        <v>58</v>
      </c>
      <c r="E28" s="45" t="s">
        <v>59</v>
      </c>
      <c r="F28" s="46" t="s">
        <v>54</v>
      </c>
      <c r="G28" s="46" t="s">
        <v>56</v>
      </c>
      <c r="H28" s="47" t="s">
        <v>33</v>
      </c>
      <c r="I28" s="48" t="s">
        <v>25</v>
      </c>
      <c r="J28" s="47" t="s">
        <v>42</v>
      </c>
      <c r="K28" s="47"/>
      <c r="L28" s="47"/>
      <c r="M28" s="74"/>
      <c r="N28" s="31" t="s">
        <v>42</v>
      </c>
    </row>
    <row r="29" spans="1:14" s="40" customFormat="1" ht="28.15" customHeight="1">
      <c r="A29" s="45">
        <v>1</v>
      </c>
      <c r="B29" s="49" t="s">
        <v>7</v>
      </c>
      <c r="C29" s="50" t="s">
        <v>66</v>
      </c>
      <c r="D29" s="51">
        <v>2.81</v>
      </c>
      <c r="E29" s="45">
        <v>4685.6000000000004</v>
      </c>
      <c r="F29" s="46" t="s">
        <v>32</v>
      </c>
      <c r="G29" s="46">
        <v>12</v>
      </c>
      <c r="H29" s="52"/>
      <c r="I29" s="48">
        <f>D29*E29*G29</f>
        <v>157998.43200000003</v>
      </c>
      <c r="J29" s="67">
        <f>I29/G29/E29</f>
        <v>2.81</v>
      </c>
      <c r="K29" s="47"/>
      <c r="L29" s="47"/>
      <c r="M29" s="74"/>
      <c r="N29" s="77">
        <f>J29*1.04*1.092*1.1213</f>
        <v>3.57836073504</v>
      </c>
    </row>
    <row r="30" spans="1:14" s="40" customFormat="1" ht="36.6" customHeight="1">
      <c r="A30" s="45">
        <v>2</v>
      </c>
      <c r="B30" s="53" t="s">
        <v>10</v>
      </c>
      <c r="C30" s="45" t="s">
        <v>9</v>
      </c>
      <c r="D30" s="80">
        <f>15.97*1.1213</f>
        <v>17.907160999999999</v>
      </c>
      <c r="E30" s="51">
        <v>1950</v>
      </c>
      <c r="F30" s="46" t="s">
        <v>32</v>
      </c>
      <c r="G30" s="46">
        <v>1</v>
      </c>
      <c r="H30" s="52">
        <f>D30*E30</f>
        <v>34918.963949999998</v>
      </c>
      <c r="I30" s="48">
        <f>H30*G30</f>
        <v>34918.963949999998</v>
      </c>
      <c r="J30" s="67">
        <f>I30/12/E29</f>
        <v>0.62103330683370317</v>
      </c>
      <c r="K30" s="47"/>
      <c r="L30" s="47"/>
      <c r="M30" s="74"/>
      <c r="N30" s="77">
        <f>D30*E30/E29/12</f>
        <v>0.62103330683370317</v>
      </c>
    </row>
    <row r="31" spans="1:14" s="40" customFormat="1" ht="34.5" customHeight="1">
      <c r="A31" s="45">
        <f>A30+1</f>
        <v>3</v>
      </c>
      <c r="B31" s="53" t="s">
        <v>11</v>
      </c>
      <c r="C31" s="45" t="s">
        <v>9</v>
      </c>
      <c r="D31" s="80">
        <f>11.52*1.1213</f>
        <v>12.917375999999999</v>
      </c>
      <c r="E31" s="51">
        <v>1950</v>
      </c>
      <c r="F31" s="46" t="s">
        <v>32</v>
      </c>
      <c r="G31" s="46">
        <v>1</v>
      </c>
      <c r="H31" s="52">
        <f>D31*E31</f>
        <v>25188.883199999997</v>
      </c>
      <c r="I31" s="48">
        <f>H31*G31</f>
        <v>25188.883199999997</v>
      </c>
      <c r="J31" s="67">
        <f>I31/12/E29</f>
        <v>0.44798395082806886</v>
      </c>
      <c r="K31" s="47"/>
      <c r="L31" s="47"/>
      <c r="M31" s="74"/>
      <c r="N31" s="77">
        <f>D31*E31/E29/12</f>
        <v>0.44798395082806891</v>
      </c>
    </row>
    <row r="32" spans="1:14" s="54" customFormat="1">
      <c r="A32" s="85" t="s">
        <v>60</v>
      </c>
      <c r="B32" s="85"/>
      <c r="C32" s="85"/>
      <c r="D32" s="85"/>
      <c r="E32" s="85"/>
      <c r="F32" s="85"/>
      <c r="G32" s="57"/>
      <c r="H32" s="58"/>
      <c r="I32" s="59">
        <f>SUM(I29:I31)</f>
        <v>218106.27915000002</v>
      </c>
      <c r="J32" s="68">
        <f>SUM(J29:J31)</f>
        <v>3.8790172576617721</v>
      </c>
      <c r="K32" s="68">
        <f t="shared" ref="K32:N32" si="6">SUM(K29:K31)</f>
        <v>0</v>
      </c>
      <c r="L32" s="68">
        <f t="shared" si="6"/>
        <v>0</v>
      </c>
      <c r="M32" s="68">
        <f t="shared" si="6"/>
        <v>0</v>
      </c>
      <c r="N32" s="68">
        <f t="shared" si="6"/>
        <v>4.647377992701772</v>
      </c>
    </row>
    <row r="33" spans="1:14" s="44" customFormat="1">
      <c r="A33" s="86" t="s">
        <v>26</v>
      </c>
      <c r="B33" s="86"/>
      <c r="C33" s="86"/>
      <c r="D33" s="86"/>
      <c r="E33" s="86"/>
      <c r="F33" s="86"/>
      <c r="G33" s="55">
        <f>I33/12/E29</f>
        <v>13.969017257661774</v>
      </c>
      <c r="H33" s="56"/>
      <c r="I33" s="60">
        <f>I26+I32</f>
        <v>785438.72715000017</v>
      </c>
      <c r="J33" s="69">
        <f>J26+J32</f>
        <v>13.969017257661774</v>
      </c>
      <c r="K33" s="69">
        <f t="shared" ref="K33:N33" si="7">K26+K32</f>
        <v>37653</v>
      </c>
      <c r="L33" s="69">
        <f t="shared" si="7"/>
        <v>166441.72559501449</v>
      </c>
      <c r="M33" s="69">
        <f t="shared" si="7"/>
        <v>176427.54479999997</v>
      </c>
      <c r="N33" s="69">
        <f t="shared" si="7"/>
        <v>17.486367251261775</v>
      </c>
    </row>
    <row r="34" spans="1:14">
      <c r="A34" s="87" t="s">
        <v>61</v>
      </c>
      <c r="B34" s="87"/>
      <c r="C34" s="87"/>
      <c r="D34" s="87"/>
      <c r="E34" s="87"/>
      <c r="F34" s="87"/>
      <c r="G34" s="87"/>
      <c r="H34" s="87"/>
      <c r="I34" s="87"/>
      <c r="J34" s="70"/>
      <c r="N34" s="76"/>
    </row>
    <row r="35" spans="1:14" s="23" customFormat="1" ht="63">
      <c r="A35" s="11">
        <v>1</v>
      </c>
      <c r="B35" s="26" t="s">
        <v>65</v>
      </c>
      <c r="C35" s="21" t="s">
        <v>27</v>
      </c>
      <c r="D35" s="22">
        <v>1.17</v>
      </c>
      <c r="E35" s="21">
        <v>4685.6000000000004</v>
      </c>
      <c r="F35" s="72" t="s">
        <v>8</v>
      </c>
      <c r="G35" s="12">
        <v>12</v>
      </c>
      <c r="H35" s="32">
        <f>D35*E35</f>
        <v>5482.152</v>
      </c>
      <c r="I35" s="24">
        <f>H35*G35</f>
        <v>65785.823999999993</v>
      </c>
      <c r="J35" s="66">
        <f>I35/G35/E35</f>
        <v>1.1699999999999997</v>
      </c>
      <c r="K35" s="42"/>
      <c r="L35" s="42"/>
      <c r="M35" s="75"/>
      <c r="N35" s="78">
        <v>1.31</v>
      </c>
    </row>
    <row r="36" spans="1:14" s="23" customFormat="1">
      <c r="A36" s="86" t="s">
        <v>64</v>
      </c>
      <c r="B36" s="86"/>
      <c r="C36" s="86"/>
      <c r="D36" s="86"/>
      <c r="E36" s="86"/>
      <c r="F36" s="86"/>
      <c r="G36" s="61">
        <f>G33+D35</f>
        <v>15.139017257661774</v>
      </c>
      <c r="H36" s="62"/>
      <c r="I36" s="63"/>
      <c r="J36" s="68">
        <f>J35+J33</f>
        <v>15.139017257661774</v>
      </c>
      <c r="K36" s="68">
        <f t="shared" ref="K36:N36" si="8">K35+K33</f>
        <v>37653</v>
      </c>
      <c r="L36" s="68">
        <f t="shared" si="8"/>
        <v>166441.72559501449</v>
      </c>
      <c r="M36" s="68">
        <f t="shared" si="8"/>
        <v>176427.54479999997</v>
      </c>
      <c r="N36" s="68">
        <f t="shared" si="8"/>
        <v>18.796367251261774</v>
      </c>
    </row>
    <row r="37" spans="1:14" ht="13.15" customHeight="1">
      <c r="A37" s="15" t="s">
        <v>31</v>
      </c>
      <c r="B37" s="91" t="s">
        <v>55</v>
      </c>
      <c r="C37" s="91"/>
      <c r="D37" s="91"/>
      <c r="E37" s="91"/>
      <c r="F37" s="91"/>
      <c r="G37" s="91"/>
      <c r="H37" s="91"/>
      <c r="I37" s="91"/>
      <c r="J37" s="92"/>
      <c r="K37" s="92"/>
      <c r="L37" s="92"/>
      <c r="M37" s="92"/>
      <c r="N37" s="92"/>
    </row>
    <row r="38" spans="1:14">
      <c r="A38" s="16"/>
      <c r="B38" s="93"/>
      <c r="C38" s="93"/>
      <c r="D38" s="93"/>
      <c r="E38" s="93"/>
      <c r="F38" s="93"/>
      <c r="G38" s="93"/>
      <c r="H38" s="93"/>
      <c r="I38" s="93"/>
      <c r="J38" s="94"/>
      <c r="K38" s="94"/>
      <c r="L38" s="94"/>
      <c r="M38" s="94"/>
      <c r="N38" s="94"/>
    </row>
    <row r="39" spans="1:14" ht="47.25" customHeight="1">
      <c r="A39" s="16"/>
      <c r="B39" s="93"/>
      <c r="C39" s="93"/>
      <c r="D39" s="93"/>
      <c r="E39" s="93"/>
      <c r="F39" s="93"/>
      <c r="G39" s="93"/>
      <c r="H39" s="93"/>
      <c r="I39" s="93"/>
      <c r="J39" s="94"/>
      <c r="K39" s="94"/>
      <c r="L39" s="94"/>
      <c r="M39" s="94"/>
      <c r="N39" s="94"/>
    </row>
    <row r="40" spans="1:14">
      <c r="A40" s="16"/>
      <c r="B40" s="16"/>
      <c r="C40" s="16"/>
      <c r="D40" s="16"/>
      <c r="E40" s="16"/>
      <c r="F40" s="17"/>
      <c r="G40" s="17"/>
      <c r="H40" s="33"/>
      <c r="I40" s="34"/>
      <c r="K40" s="34"/>
      <c r="L40" s="34"/>
    </row>
    <row r="41" spans="1:14" s="3" customFormat="1">
      <c r="A41" s="18"/>
      <c r="B41" s="19"/>
      <c r="C41" s="18"/>
      <c r="D41" s="19"/>
      <c r="F41" s="20"/>
      <c r="G41" s="20"/>
      <c r="H41" s="35"/>
      <c r="I41" s="36"/>
      <c r="J41" s="71"/>
      <c r="K41" s="36"/>
      <c r="L41" s="36"/>
      <c r="M41" s="37"/>
    </row>
    <row r="42" spans="1:14" s="3" customFormat="1" ht="37.9" customHeight="1">
      <c r="A42" s="18"/>
      <c r="B42" s="18"/>
      <c r="C42" s="18"/>
      <c r="D42" s="19"/>
      <c r="E42" s="18"/>
      <c r="F42" s="20"/>
      <c r="G42" s="20"/>
      <c r="H42" s="35"/>
      <c r="I42" s="36"/>
      <c r="J42" s="71"/>
      <c r="K42" s="36"/>
      <c r="L42" s="36"/>
      <c r="M42" s="37"/>
    </row>
  </sheetData>
  <mergeCells count="11">
    <mergeCell ref="B37:N39"/>
    <mergeCell ref="A34:I34"/>
    <mergeCell ref="A6:I6"/>
    <mergeCell ref="A26:F26"/>
    <mergeCell ref="A27:I27"/>
    <mergeCell ref="A36:F36"/>
    <mergeCell ref="E2:O2"/>
    <mergeCell ref="A3:N4"/>
    <mergeCell ref="K6:M6"/>
    <mergeCell ref="A32:F32"/>
    <mergeCell ref="A33:F33"/>
  </mergeCells>
  <phoneticPr fontId="0" type="noConversion"/>
  <pageMargins left="1.1811023622047245" right="0" top="0.35433070866141736" bottom="0.15748031496062992" header="0.31496062992125984" footer="0.31496062992125984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2023-10-23T10:51:56Z</cp:lastPrinted>
  <dcterms:created xsi:type="dcterms:W3CDTF">1996-10-08T23:32:33Z</dcterms:created>
  <dcterms:modified xsi:type="dcterms:W3CDTF">2023-10-23T10:52:05Z</dcterms:modified>
</cp:coreProperties>
</file>